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e269025f423614/YAEES/2. Operaciones/ISI Rentas/REMAS/Calculador/"/>
    </mc:Choice>
  </mc:AlternateContent>
  <xr:revisionPtr revIDLastSave="79" documentId="8_{A0D257C7-EAB6-492C-B5EE-3C4E1B18FC51}" xr6:coauthVersionLast="47" xr6:coauthVersionMax="47" xr10:uidLastSave="{4660CF9B-8F3A-406B-BE67-40A81FA199D6}"/>
  <bookViews>
    <workbookView xWindow="-108" yWindow="-108" windowWidth="23256" windowHeight="12576" xr2:uid="{BE9CA4A5-EBE1-4D05-A475-26CCA71BE78F}"/>
  </bookViews>
  <sheets>
    <sheet name="Parámetros" sheetId="1" r:id="rId1"/>
    <sheet name="Máquinas" sheetId="3" state="hidden" r:id="rId2"/>
    <sheet name="Tabla" sheetId="2" state="hidden" r:id="rId3"/>
    <sheet name="Configuración" sheetId="4" state="hidden" r:id="rId4"/>
  </sheets>
  <definedNames>
    <definedName name="APARTIR">Parámetros!$C$8</definedName>
    <definedName name="CAMBIO">Parámetros!$C$9</definedName>
    <definedName name="CUOTA">Parámetros!$C$12</definedName>
    <definedName name="DIVISA">Parámetros!$C$6</definedName>
    <definedName name="INICIO36">Configuración!#REF!</definedName>
    <definedName name="INICIO48">Configuración!#REF!</definedName>
    <definedName name="INTERES">Parámetros!$C$11</definedName>
    <definedName name="INVERSION">Parámetros!$C$10</definedName>
    <definedName name="MAQUINA">Tabla1[MÁQUINA]</definedName>
    <definedName name="PERIODOS">Parámetros!$C$7</definedName>
    <definedName name="RESCATE">Configuración!$B$7</definedName>
    <definedName name="TASA_CAMBIO">Parámetros!$C$14</definedName>
    <definedName name="TASA36MXN">Configuración!$B$5</definedName>
    <definedName name="TASA36USD">Configuración!$B$3</definedName>
    <definedName name="TASA48MXN">Configuración!$B$6</definedName>
    <definedName name="TASA48USD">Configuración!$B$4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 l="1"/>
  <c r="D18" i="1"/>
  <c r="D17" i="1"/>
  <c r="D12" i="1"/>
  <c r="D10" i="1"/>
  <c r="H1" i="2" l="1"/>
  <c r="B1" i="3"/>
  <c r="B1" i="4"/>
  <c r="C11" i="1"/>
  <c r="C14" i="1"/>
  <c r="C10" i="1" s="1"/>
  <c r="C13" i="1" s="1"/>
  <c r="C12" i="1" l="1"/>
  <c r="A6" i="2"/>
  <c r="B2" i="2"/>
  <c r="C5" i="2" l="1"/>
  <c r="E5" i="2" s="1"/>
  <c r="C6" i="2"/>
  <c r="A7" i="2"/>
  <c r="B5" i="2"/>
  <c r="A8" i="2" l="1"/>
  <c r="C8" i="2" s="1"/>
  <c r="C7" i="2"/>
  <c r="D5" i="2"/>
  <c r="H5" i="2" s="1"/>
  <c r="F5" i="2"/>
  <c r="G5" i="2" s="1"/>
  <c r="A9" i="2" l="1"/>
  <c r="C9" i="2" s="1"/>
  <c r="B6" i="2"/>
  <c r="A10" i="2" l="1"/>
  <c r="C10" i="2" s="1"/>
  <c r="D6" i="2"/>
  <c r="H6" i="2" l="1"/>
  <c r="E6" i="2"/>
  <c r="F6" i="2" s="1"/>
  <c r="A11" i="2"/>
  <c r="C11" i="2" s="1"/>
  <c r="G6" i="2" l="1"/>
  <c r="B7" i="2"/>
  <c r="D7" i="2" s="1"/>
  <c r="E7" i="2" s="1"/>
  <c r="F7" i="2" s="1"/>
  <c r="G7" i="2" s="1"/>
  <c r="A12" i="2"/>
  <c r="C12" i="2" s="1"/>
  <c r="H7" i="2" l="1"/>
  <c r="B8" i="2"/>
  <c r="D8" i="2" s="1"/>
  <c r="E8" i="2" s="1"/>
  <c r="F8" i="2" s="1"/>
  <c r="G8" i="2" s="1"/>
  <c r="A13" i="2"/>
  <c r="C13" i="2" s="1"/>
  <c r="A14" i="2" l="1"/>
  <c r="C14" i="2" s="1"/>
  <c r="H8" i="2"/>
  <c r="B9" i="2"/>
  <c r="A15" i="2" l="1"/>
  <c r="C15" i="2" s="1"/>
  <c r="D9" i="2"/>
  <c r="A16" i="2" l="1"/>
  <c r="C16" i="2" s="1"/>
  <c r="A17" i="2" l="1"/>
  <c r="C17" i="2" s="1"/>
  <c r="A18" i="2" l="1"/>
  <c r="C18" i="2" s="1"/>
  <c r="A19" i="2" l="1"/>
  <c r="C19" i="2" s="1"/>
  <c r="A20" i="2" l="1"/>
  <c r="C20" i="2" s="1"/>
  <c r="A21" i="2" l="1"/>
  <c r="C21" i="2" s="1"/>
  <c r="A22" i="2" l="1"/>
  <c r="C22" i="2" s="1"/>
  <c r="A23" i="2" l="1"/>
  <c r="C23" i="2" s="1"/>
  <c r="A24" i="2" l="1"/>
  <c r="C24" i="2" s="1"/>
  <c r="A25" i="2" l="1"/>
  <c r="C25" i="2" s="1"/>
  <c r="A26" i="2" l="1"/>
  <c r="C26" i="2" s="1"/>
  <c r="A27" i="2" l="1"/>
  <c r="C27" i="2" s="1"/>
  <c r="A28" i="2" l="1"/>
  <c r="C28" i="2" s="1"/>
  <c r="A29" i="2" l="1"/>
  <c r="C29" i="2" s="1"/>
  <c r="A30" i="2" l="1"/>
  <c r="C30" i="2" s="1"/>
  <c r="A31" i="2" l="1"/>
  <c r="C31" i="2" s="1"/>
  <c r="A32" i="2" l="1"/>
  <c r="C32" i="2" s="1"/>
  <c r="A33" i="2" l="1"/>
  <c r="C33" i="2" s="1"/>
  <c r="A34" i="2" l="1"/>
  <c r="C34" i="2" s="1"/>
  <c r="A35" i="2" l="1"/>
  <c r="C35" i="2" s="1"/>
  <c r="A36" i="2" l="1"/>
  <c r="C36" i="2" s="1"/>
  <c r="A37" i="2" l="1"/>
  <c r="C37" i="2" s="1"/>
  <c r="A38" i="2" l="1"/>
  <c r="C38" i="2" s="1"/>
  <c r="A39" i="2" l="1"/>
  <c r="C39" i="2" s="1"/>
  <c r="A40" i="2" l="1"/>
  <c r="C40" i="2" s="1"/>
  <c r="A41" i="2" l="1"/>
  <c r="C41" i="2" s="1"/>
  <c r="A42" i="2" l="1"/>
  <c r="C42" i="2" s="1"/>
  <c r="A43" i="2" l="1"/>
  <c r="C43" i="2" s="1"/>
  <c r="A44" i="2" l="1"/>
  <c r="C44" i="2" s="1"/>
  <c r="A45" i="2" l="1"/>
  <c r="C45" i="2" s="1"/>
  <c r="A46" i="2" l="1"/>
  <c r="C46" i="2" s="1"/>
  <c r="A47" i="2" l="1"/>
  <c r="C47" i="2" s="1"/>
  <c r="A48" i="2" l="1"/>
  <c r="C48" i="2" s="1"/>
  <c r="A49" i="2" l="1"/>
  <c r="C49" i="2" s="1"/>
  <c r="A50" i="2" l="1"/>
  <c r="C50" i="2" s="1"/>
  <c r="A51" i="2" l="1"/>
  <c r="C51" i="2" s="1"/>
  <c r="A52" i="2" l="1"/>
  <c r="C52" i="2" s="1"/>
  <c r="E9" i="2"/>
  <c r="H9" i="2"/>
  <c r="F9" i="2" l="1"/>
  <c r="B10" i="2" l="1"/>
  <c r="G9" i="2"/>
  <c r="D10" i="2" l="1"/>
  <c r="E10" i="2" l="1"/>
  <c r="H10" i="2"/>
  <c r="F10" i="2" l="1"/>
  <c r="B11" i="2" l="1"/>
  <c r="G10" i="2"/>
  <c r="D11" i="2" l="1"/>
  <c r="E11" i="2" l="1"/>
  <c r="H11" i="2"/>
  <c r="F11" i="2" l="1"/>
  <c r="B12" i="2" l="1"/>
  <c r="G11" i="2"/>
  <c r="D12" i="2" l="1"/>
  <c r="E12" i="2" l="1"/>
  <c r="H12" i="2"/>
  <c r="F12" i="2" l="1"/>
  <c r="G12" i="2" l="1"/>
  <c r="B13" i="2"/>
  <c r="D13" i="2" l="1"/>
  <c r="H13" i="2" l="1"/>
  <c r="E13" i="2"/>
  <c r="F13" i="2" l="1"/>
  <c r="B14" i="2" l="1"/>
  <c r="G13" i="2"/>
  <c r="D14" i="2" l="1"/>
  <c r="H14" i="2" l="1"/>
  <c r="E14" i="2"/>
  <c r="F14" i="2" s="1"/>
  <c r="G14" i="2" l="1"/>
  <c r="B15" i="2"/>
  <c r="D15" i="2" l="1"/>
  <c r="H15" i="2" l="1"/>
  <c r="E15" i="2"/>
  <c r="F15" i="2" s="1"/>
  <c r="G15" i="2" l="1"/>
  <c r="B16" i="2"/>
  <c r="D16" i="2" l="1"/>
  <c r="E16" i="2" l="1"/>
  <c r="F16" i="2" s="1"/>
  <c r="H16" i="2"/>
  <c r="B17" i="2" l="1"/>
  <c r="G16" i="2"/>
  <c r="D17" i="2" l="1"/>
  <c r="H17" i="2" l="1"/>
  <c r="E17" i="2"/>
  <c r="F17" i="2" s="1"/>
  <c r="B18" i="2" l="1"/>
  <c r="G17" i="2"/>
  <c r="D18" i="2" l="1"/>
  <c r="H18" i="2" l="1"/>
  <c r="E18" i="2"/>
  <c r="F18" i="2" s="1"/>
  <c r="B19" i="2" l="1"/>
  <c r="G18" i="2"/>
  <c r="D19" i="2" l="1"/>
  <c r="E19" i="2" l="1"/>
  <c r="F19" i="2" s="1"/>
  <c r="H19" i="2"/>
  <c r="G19" i="2" l="1"/>
  <c r="B20" i="2"/>
  <c r="D20" i="2" l="1"/>
  <c r="E20" i="2" l="1"/>
  <c r="F20" i="2" s="1"/>
  <c r="H20" i="2"/>
  <c r="G20" i="2" l="1"/>
  <c r="B21" i="2"/>
  <c r="D21" i="2" l="1"/>
  <c r="H21" i="2" l="1"/>
  <c r="E21" i="2"/>
  <c r="F21" i="2" s="1"/>
  <c r="B22" i="2" l="1"/>
  <c r="G21" i="2"/>
  <c r="D22" i="2" l="1"/>
  <c r="H22" i="2" l="1"/>
  <c r="E22" i="2"/>
  <c r="F22" i="2" s="1"/>
  <c r="B23" i="2" l="1"/>
  <c r="G22" i="2"/>
  <c r="D23" i="2" l="1"/>
  <c r="E23" i="2" l="1"/>
  <c r="F23" i="2" s="1"/>
  <c r="H23" i="2"/>
  <c r="G23" i="2" l="1"/>
  <c r="B24" i="2"/>
  <c r="D24" i="2" l="1"/>
  <c r="H24" i="2" l="1"/>
  <c r="E24" i="2"/>
  <c r="F24" i="2" s="1"/>
  <c r="G24" i="2" l="1"/>
  <c r="B25" i="2"/>
  <c r="D25" i="2" l="1"/>
  <c r="H25" i="2" l="1"/>
  <c r="E25" i="2"/>
  <c r="F25" i="2" s="1"/>
  <c r="G25" i="2" l="1"/>
  <c r="B26" i="2"/>
  <c r="D26" i="2" l="1"/>
  <c r="H26" i="2" l="1"/>
  <c r="E26" i="2"/>
  <c r="F26" i="2" s="1"/>
  <c r="B27" i="2" l="1"/>
  <c r="G26" i="2"/>
  <c r="D27" i="2" l="1"/>
  <c r="E27" i="2" l="1"/>
  <c r="F27" i="2" s="1"/>
  <c r="H27" i="2"/>
  <c r="G27" i="2" l="1"/>
  <c r="B28" i="2"/>
  <c r="D28" i="2" l="1"/>
  <c r="E28" i="2" l="1"/>
  <c r="F28" i="2" s="1"/>
  <c r="H28" i="2"/>
  <c r="G28" i="2" l="1"/>
  <c r="B29" i="2"/>
  <c r="D29" i="2" l="1"/>
  <c r="H29" i="2" l="1"/>
  <c r="E29" i="2"/>
  <c r="F29" i="2" s="1"/>
  <c r="B30" i="2" l="1"/>
  <c r="G29" i="2"/>
  <c r="D30" i="2" l="1"/>
  <c r="H30" i="2" s="1"/>
  <c r="E30" i="2" l="1"/>
  <c r="F30" i="2" s="1"/>
  <c r="B31" i="2" l="1"/>
  <c r="G30" i="2"/>
  <c r="D31" i="2" l="1"/>
  <c r="E31" i="2" l="1"/>
  <c r="F31" i="2" s="1"/>
  <c r="H31" i="2"/>
  <c r="G31" i="2" l="1"/>
  <c r="B32" i="2"/>
  <c r="D32" i="2" l="1"/>
  <c r="E32" i="2" l="1"/>
  <c r="F32" i="2" s="1"/>
  <c r="H32" i="2"/>
  <c r="G32" i="2" l="1"/>
  <c r="B33" i="2"/>
  <c r="D33" i="2" l="1"/>
  <c r="H33" i="2" l="1"/>
  <c r="E33" i="2"/>
  <c r="F33" i="2" s="1"/>
  <c r="B34" i="2" l="1"/>
  <c r="G33" i="2"/>
  <c r="D34" i="2" l="1"/>
  <c r="H34" i="2" l="1"/>
  <c r="E34" i="2"/>
  <c r="F34" i="2" s="1"/>
  <c r="B35" i="2" l="1"/>
  <c r="G34" i="2"/>
  <c r="D35" i="2" l="1"/>
  <c r="E35" i="2" l="1"/>
  <c r="F35" i="2" s="1"/>
  <c r="H35" i="2"/>
  <c r="G35" i="2" l="1"/>
  <c r="B36" i="2"/>
  <c r="D36" i="2" l="1"/>
  <c r="E36" i="2" l="1"/>
  <c r="F36" i="2" s="1"/>
  <c r="H36" i="2"/>
  <c r="G36" i="2" l="1"/>
  <c r="B37" i="2"/>
  <c r="D37" i="2" l="1"/>
  <c r="H37" i="2" l="1"/>
  <c r="E37" i="2"/>
  <c r="F37" i="2" s="1"/>
  <c r="B38" i="2" l="1"/>
  <c r="G37" i="2"/>
  <c r="D38" i="2" l="1"/>
  <c r="E38" i="2" l="1"/>
  <c r="F38" i="2" s="1"/>
  <c r="H38" i="2"/>
  <c r="B39" i="2" l="1"/>
  <c r="G38" i="2"/>
  <c r="D39" i="2" l="1"/>
  <c r="E39" i="2" l="1"/>
  <c r="F39" i="2" s="1"/>
  <c r="H39" i="2"/>
  <c r="G39" i="2" l="1"/>
  <c r="B40" i="2"/>
  <c r="D40" i="2" l="1"/>
  <c r="E40" i="2" l="1"/>
  <c r="H40" i="2"/>
  <c r="F40" i="2" l="1"/>
  <c r="G40" i="2" l="1"/>
  <c r="B41" i="2"/>
  <c r="D41" i="2" s="1"/>
  <c r="E41" i="2" l="1"/>
  <c r="H41" i="2"/>
  <c r="F41" i="2" l="1"/>
  <c r="B42" i="2" l="1"/>
  <c r="D42" i="2" s="1"/>
  <c r="G41" i="2"/>
  <c r="H42" i="2" l="1"/>
  <c r="E42" i="2"/>
  <c r="F42" i="2" l="1"/>
  <c r="G42" i="2" l="1"/>
  <c r="B43" i="2"/>
  <c r="D43" i="2" l="1"/>
  <c r="H43" i="2" l="1"/>
  <c r="E43" i="2"/>
  <c r="F43" i="2" l="1"/>
  <c r="G43" i="2" l="1"/>
  <c r="B44" i="2"/>
  <c r="D44" i="2" l="1"/>
  <c r="H44" i="2" l="1"/>
  <c r="E44" i="2"/>
  <c r="F44" i="2" l="1"/>
  <c r="G44" i="2" l="1"/>
  <c r="B45" i="2"/>
  <c r="D45" i="2" l="1"/>
  <c r="H45" i="2" l="1"/>
  <c r="E45" i="2"/>
  <c r="F45" i="2" l="1"/>
  <c r="G45" i="2" l="1"/>
  <c r="B46" i="2"/>
  <c r="D46" i="2" l="1"/>
  <c r="H46" i="2" l="1"/>
  <c r="E46" i="2"/>
  <c r="F46" i="2" s="1"/>
  <c r="G46" i="2" l="1"/>
  <c r="B47" i="2"/>
  <c r="D47" i="2" s="1"/>
  <c r="E47" i="2" l="1"/>
  <c r="F47" i="2" s="1"/>
  <c r="H47" i="2"/>
  <c r="B48" i="2" l="1"/>
  <c r="D48" i="2" s="1"/>
  <c r="G47" i="2"/>
  <c r="E48" i="2" l="1"/>
  <c r="F48" i="2" s="1"/>
  <c r="H48" i="2"/>
  <c r="B49" i="2" l="1"/>
  <c r="D49" i="2" s="1"/>
  <c r="G48" i="2"/>
  <c r="H49" i="2" l="1"/>
  <c r="E49" i="2"/>
  <c r="F49" i="2" s="1"/>
  <c r="G49" i="2" l="1"/>
  <c r="B50" i="2"/>
  <c r="D50" i="2" s="1"/>
  <c r="E50" i="2" l="1"/>
  <c r="F50" i="2" s="1"/>
  <c r="H50" i="2"/>
  <c r="G50" i="2" l="1"/>
  <c r="B51" i="2"/>
  <c r="D51" i="2" s="1"/>
  <c r="E51" i="2" l="1"/>
  <c r="F51" i="2" s="1"/>
  <c r="H51" i="2"/>
  <c r="G51" i="2" l="1"/>
  <c r="B52" i="2"/>
  <c r="D52" i="2" l="1"/>
  <c r="H52" i="2" l="1"/>
  <c r="C19" i="1" s="1"/>
  <c r="E52" i="2"/>
  <c r="D4" i="2"/>
  <c r="C17" i="1" s="1"/>
  <c r="C18" i="1" s="1"/>
  <c r="E4" i="2" l="1"/>
  <c r="F52" i="2"/>
  <c r="G52" i="2" s="1"/>
</calcChain>
</file>

<file path=xl/sharedStrings.xml><?xml version="1.0" encoding="utf-8"?>
<sst xmlns="http://schemas.openxmlformats.org/spreadsheetml/2006/main" count="47" uniqueCount="45">
  <si>
    <t>PARÁMETROS</t>
  </si>
  <si>
    <t>RESULTADOS</t>
  </si>
  <si>
    <t>PERIODO</t>
  </si>
  <si>
    <t>CUOTA FIJA</t>
  </si>
  <si>
    <t>SALDO 
INICIAL</t>
  </si>
  <si>
    <t>AMORTIZACIÓN 
CAPITAL</t>
  </si>
  <si>
    <t>% RECUPERACIÓN 
CAPITAL</t>
  </si>
  <si>
    <t>IMPORTES EN &gt;&gt;</t>
  </si>
  <si>
    <t>RETORNO DE 
INVERSIÓN</t>
  </si>
  <si>
    <t>PARÁMETRO</t>
  </si>
  <si>
    <t>VALOR</t>
  </si>
  <si>
    <t>MÁQUINA</t>
  </si>
  <si>
    <t>INVERSIÓN USD</t>
  </si>
  <si>
    <t>USD</t>
  </si>
  <si>
    <r>
      <t xml:space="preserve">ISI Rentas </t>
    </r>
    <r>
      <rPr>
        <sz val="12"/>
        <color theme="0"/>
        <rFont val="Corbel"/>
        <family val="2"/>
      </rPr>
      <t xml:space="preserve"> :: </t>
    </r>
    <r>
      <rPr>
        <b/>
        <sz val="12"/>
        <color theme="0"/>
        <rFont val="Corbel"/>
        <family val="2"/>
      </rPr>
      <t xml:space="preserve"> </t>
    </r>
    <r>
      <rPr>
        <sz val="12"/>
        <color theme="0"/>
        <rFont val="Corbel"/>
        <family val="2"/>
      </rPr>
      <t>Calculador RE+</t>
    </r>
  </si>
  <si>
    <r>
      <t xml:space="preserve">ISI Rentas </t>
    </r>
    <r>
      <rPr>
        <sz val="14"/>
        <color theme="0"/>
        <rFont val="Corbel"/>
        <family val="2"/>
      </rPr>
      <t xml:space="preserve"> ::  Calculador RE+</t>
    </r>
  </si>
  <si>
    <r>
      <t>ISI Rentas</t>
    </r>
    <r>
      <rPr>
        <sz val="14"/>
        <color theme="0"/>
        <rFont val="Corbel"/>
        <family val="2"/>
      </rPr>
      <t xml:space="preserve"> :: Calculador RE+</t>
    </r>
  </si>
  <si>
    <r>
      <t xml:space="preserve">ISI Rentas  </t>
    </r>
    <r>
      <rPr>
        <sz val="12"/>
        <color theme="0"/>
        <rFont val="Corbel"/>
        <family val="2"/>
      </rPr>
      <t xml:space="preserve">:: </t>
    </r>
    <r>
      <rPr>
        <b/>
        <sz val="12"/>
        <color theme="0"/>
        <rFont val="Corbel"/>
        <family val="2"/>
      </rPr>
      <t xml:space="preserve"> Calculador RE+</t>
    </r>
  </si>
  <si>
    <t>CONTRATO RENTA / EQUIVALE A INTERÉS</t>
  </si>
  <si>
    <t>% Tasa Interés 36 en USD</t>
  </si>
  <si>
    <t>% Tasa Interés 48 en USD</t>
  </si>
  <si>
    <t>% Tasa Interés 36 en MXN</t>
  </si>
  <si>
    <t>% Tasa Interés 48 en MXN</t>
  </si>
  <si>
    <t>% Valor de Rescate</t>
  </si>
  <si>
    <t>Máquina</t>
  </si>
  <si>
    <t xml:space="preserve">Divisa </t>
  </si>
  <si>
    <t xml:space="preserve">Meses - Número de Periodos </t>
  </si>
  <si>
    <t xml:space="preserve">Inversión - Precio de la Máquina </t>
  </si>
  <si>
    <t xml:space="preserve">Tasa de Cambio vs USD </t>
  </si>
  <si>
    <t xml:space="preserve">Renta Total a Ganar </t>
  </si>
  <si>
    <t xml:space="preserve">Renta Mensual de la Maquina </t>
  </si>
  <si>
    <t xml:space="preserve">Retorno de Inversión Promedio </t>
  </si>
  <si>
    <t>SELECCIÓN</t>
  </si>
  <si>
    <t>Recuperación de Inversión Mensual</t>
  </si>
  <si>
    <t>Cuota</t>
  </si>
  <si>
    <t>Recuperación a partir del mes</t>
  </si>
  <si>
    <t>Rendimiento Anual Equivalente (RAE)</t>
  </si>
  <si>
    <t>Valor del MXN vs USD</t>
  </si>
  <si>
    <t>ver 8.4</t>
  </si>
  <si>
    <t>Año 2021 - Robot Demoledor - Brokk Mod. 110 - Valor USD 138,439</t>
  </si>
  <si>
    <t>Año 2021 - Montacargas Frontal - Cat Mod. DP40MN - Valor USD 56,423</t>
  </si>
  <si>
    <t>Año 2021 - Simulador VR PEMP - SeriousLab Mod. - Valor USD 20,800</t>
  </si>
  <si>
    <t>Año 2021 - Lanzadora de Concreto - Reed Mod. Sova - Valor USD 11,750</t>
  </si>
  <si>
    <t>Año 2021 - Generador 46.9 KW - Perkins Mod. MGE50MA - Valor USD 11,386</t>
  </si>
  <si>
    <t>Año 2021 - Mezcladora planetaria - ItalMexicana Mod. TR240 - Valor USD 14,795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</si>
</sst>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orbel"/>
      <family val="2"/>
    </font>
    <font>
      <b/>
      <sz val="14"/>
      <color theme="0"/>
      <name val="Corbel"/>
      <family val="2"/>
    </font>
    <font>
      <sz val="14"/>
      <color theme="0"/>
      <name val="Corbel"/>
      <family val="2"/>
    </font>
    <font>
      <sz val="12"/>
      <color theme="0"/>
      <name val="Corbel"/>
      <family val="2"/>
    </font>
    <font>
      <b/>
      <sz val="8"/>
      <color theme="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16FB7"/>
        <bgColor indexed="64"/>
      </patternFill>
    </fill>
    <fill>
      <patternFill patternType="solid">
        <fgColor rgb="FFFBBD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3" fontId="0" fillId="0" borderId="0" xfId="0" applyNumberFormat="1"/>
    <xf numFmtId="0" fontId="0" fillId="4" borderId="3" xfId="0" applyFont="1" applyFill="1" applyBorder="1"/>
    <xf numFmtId="9" fontId="0" fillId="6" borderId="1" xfId="0" applyNumberFormat="1" applyFill="1" applyBorder="1" applyAlignment="1">
      <alignment horizontal="right" vertical="center"/>
    </xf>
    <xf numFmtId="0" fontId="0" fillId="7" borderId="1" xfId="0" applyFill="1" applyBorder="1"/>
    <xf numFmtId="0" fontId="2" fillId="4" borderId="7" xfId="0" applyFont="1" applyFill="1" applyBorder="1" applyAlignment="1">
      <alignment vertical="center" wrapText="1"/>
    </xf>
    <xf numFmtId="0" fontId="0" fillId="7" borderId="2" xfId="0" applyFill="1" applyBorder="1"/>
    <xf numFmtId="3" fontId="8" fillId="5" borderId="7" xfId="0" applyNumberFormat="1" applyFont="1" applyFill="1" applyBorder="1" applyAlignment="1">
      <alignment vertical="center"/>
    </xf>
    <xf numFmtId="10" fontId="2" fillId="6" borderId="1" xfId="1" applyNumberFormat="1" applyFont="1" applyFill="1" applyBorder="1" applyAlignment="1">
      <alignment vertical="center"/>
    </xf>
    <xf numFmtId="4" fontId="0" fillId="6" borderId="2" xfId="0" applyNumberFormat="1" applyFill="1" applyBorder="1" applyAlignment="1">
      <alignment horizontal="right" vertical="center"/>
    </xf>
    <xf numFmtId="3" fontId="0" fillId="6" borderId="2" xfId="0" applyNumberFormat="1" applyFill="1" applyBorder="1"/>
    <xf numFmtId="3" fontId="0" fillId="6" borderId="1" xfId="0" applyNumberFormat="1" applyFill="1" applyBorder="1"/>
    <xf numFmtId="9" fontId="0" fillId="6" borderId="1" xfId="1" applyFont="1" applyFill="1" applyBorder="1"/>
    <xf numFmtId="10" fontId="0" fillId="6" borderId="2" xfId="1" applyNumberFormat="1" applyFont="1" applyFill="1" applyBorder="1"/>
    <xf numFmtId="0" fontId="11" fillId="8" borderId="0" xfId="0" applyFont="1" applyFill="1" applyAlignment="1">
      <alignment vertical="center"/>
    </xf>
    <xf numFmtId="0" fontId="10" fillId="8" borderId="0" xfId="0" applyFont="1" applyFill="1"/>
    <xf numFmtId="0" fontId="12" fillId="2" borderId="0" xfId="0" applyFont="1" applyFill="1" applyAlignment="1">
      <alignment horizontal="right" vertical="center"/>
    </xf>
    <xf numFmtId="0" fontId="11" fillId="8" borderId="4" xfId="0" applyFont="1" applyFill="1" applyBorder="1" applyAlignment="1">
      <alignment vertical="center"/>
    </xf>
    <xf numFmtId="0" fontId="10" fillId="8" borderId="4" xfId="0" applyFont="1" applyFill="1" applyBorder="1"/>
    <xf numFmtId="0" fontId="13" fillId="8" borderId="4" xfId="0" applyFont="1" applyFill="1" applyBorder="1"/>
    <xf numFmtId="0" fontId="11" fillId="8" borderId="8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center" vertical="center"/>
    </xf>
    <xf numFmtId="0" fontId="0" fillId="8" borderId="0" xfId="0" applyFont="1" applyFill="1"/>
    <xf numFmtId="0" fontId="2" fillId="0" borderId="1" xfId="0" applyFont="1" applyBorder="1" applyProtection="1">
      <protection locked="0"/>
    </xf>
    <xf numFmtId="0" fontId="7" fillId="0" borderId="0" xfId="0" applyFont="1" applyAlignment="1">
      <alignment vertical="center"/>
    </xf>
    <xf numFmtId="9" fontId="0" fillId="0" borderId="1" xfId="0" applyNumberFormat="1" applyBorder="1" applyProtection="1">
      <protection locked="0"/>
    </xf>
    <xf numFmtId="0" fontId="0" fillId="4" borderId="3" xfId="0" applyFont="1" applyFill="1" applyBorder="1" applyAlignment="1">
      <alignment horizontal="left"/>
    </xf>
    <xf numFmtId="0" fontId="9" fillId="0" borderId="1" xfId="0" applyFont="1" applyBorder="1" applyAlignment="1" applyProtection="1">
      <alignment horizontal="right" vertical="center"/>
      <protection locked="0"/>
    </xf>
    <xf numFmtId="0" fontId="0" fillId="4" borderId="4" xfId="0" applyFont="1" applyFill="1" applyBorder="1" applyAlignment="1"/>
    <xf numFmtId="0" fontId="0" fillId="4" borderId="5" xfId="0" applyFont="1" applyFill="1" applyBorder="1" applyAlignment="1"/>
    <xf numFmtId="0" fontId="2" fillId="4" borderId="4" xfId="0" applyFont="1" applyFill="1" applyBorder="1" applyAlignment="1"/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4" fontId="2" fillId="6" borderId="1" xfId="0" applyNumberFormat="1" applyFont="1" applyFill="1" applyBorder="1" applyAlignment="1">
      <alignment vertical="center"/>
    </xf>
    <xf numFmtId="4" fontId="0" fillId="0" borderId="0" xfId="0" applyNumberFormat="1"/>
    <xf numFmtId="4" fontId="2" fillId="6" borderId="2" xfId="0" applyNumberFormat="1" applyFont="1" applyFill="1" applyBorder="1" applyAlignment="1">
      <alignment horizontal="right" vertical="center"/>
    </xf>
    <xf numFmtId="0" fontId="2" fillId="0" borderId="2" xfId="0" applyFont="1" applyBorder="1" applyProtection="1">
      <protection locked="0"/>
    </xf>
    <xf numFmtId="164" fontId="0" fillId="0" borderId="0" xfId="1" applyNumberFormat="1" applyFont="1"/>
    <xf numFmtId="4" fontId="8" fillId="5" borderId="1" xfId="0" applyNumberFormat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">
    <dxf>
      <numFmt numFmtId="3" formatCode="#,##0"/>
    </dxf>
    <dxf>
      <font>
        <b val="0"/>
      </font>
      <fill>
        <patternFill patternType="solid">
          <fgColor indexed="64"/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FBBD31"/>
      <color rgb="FF21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A0015-AE48-446B-904A-E9978D1B794A}" name="Tabla1" displayName="Tabla1" ref="A3:B9" totalsRowShown="0" headerRowDxfId="1">
  <autoFilter ref="A3:B9" xr:uid="{7EA49F03-6FA0-4438-A069-ED745DF2E4AF}"/>
  <tableColumns count="2">
    <tableColumn id="1" xr3:uid="{95D543FD-1567-4450-A62A-724FA8AB56BB}" name="MÁQUINA"/>
    <tableColumn id="2" xr3:uid="{A1F05D94-3D89-48AA-9757-CEC9D7DFC991}" name="INVERSIÓN USD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A416-C237-4A65-9120-B09C05B05BAE}">
  <sheetPr codeName="Hoja1"/>
  <dimension ref="A1:I19"/>
  <sheetViews>
    <sheetView showGridLines="0" tabSelected="1" zoomScale="120" zoomScaleNormal="120" workbookViewId="0">
      <pane ySplit="2" topLeftCell="A3" activePane="bottomLeft" state="frozen"/>
      <selection pane="bottomLeft" activeCell="B3" sqref="B3:D3"/>
    </sheetView>
  </sheetViews>
  <sheetFormatPr baseColWidth="10" defaultRowHeight="14.4" x14ac:dyDescent="0.3"/>
  <cols>
    <col min="1" max="1" width="16.88671875" customWidth="1"/>
    <col min="2" max="2" width="20.33203125" customWidth="1"/>
    <col min="3" max="3" width="12.44140625" customWidth="1"/>
    <col min="4" max="4" width="26.6640625" customWidth="1"/>
    <col min="5" max="5" width="4.44140625" customWidth="1"/>
  </cols>
  <sheetData>
    <row r="1" spans="1:9" ht="15.6" x14ac:dyDescent="0.3">
      <c r="A1" s="2" t="s">
        <v>14</v>
      </c>
      <c r="B1" s="1"/>
      <c r="C1" s="1"/>
      <c r="D1" s="20" t="s">
        <v>38</v>
      </c>
    </row>
    <row r="2" spans="1:9" x14ac:dyDescent="0.3">
      <c r="A2" s="18" t="s">
        <v>32</v>
      </c>
      <c r="B2" s="19"/>
      <c r="C2" s="19"/>
      <c r="D2" s="19"/>
    </row>
    <row r="3" spans="1:9" x14ac:dyDescent="0.3">
      <c r="A3" s="30" t="s">
        <v>24</v>
      </c>
      <c r="B3" s="43" t="s">
        <v>39</v>
      </c>
      <c r="C3" s="43"/>
      <c r="D3" s="43"/>
    </row>
    <row r="5" spans="1:9" x14ac:dyDescent="0.3">
      <c r="A5" s="18" t="s">
        <v>0</v>
      </c>
      <c r="B5" s="19"/>
      <c r="C5" s="19"/>
    </row>
    <row r="6" spans="1:9" x14ac:dyDescent="0.3">
      <c r="A6" s="32" t="s">
        <v>25</v>
      </c>
      <c r="B6" s="32"/>
      <c r="C6" s="31" t="s">
        <v>13</v>
      </c>
    </row>
    <row r="7" spans="1:9" x14ac:dyDescent="0.3">
      <c r="A7" s="33" t="s">
        <v>26</v>
      </c>
      <c r="B7" s="33"/>
      <c r="C7" s="27">
        <v>36</v>
      </c>
    </row>
    <row r="8" spans="1:9" x14ac:dyDescent="0.3">
      <c r="A8" s="32" t="s">
        <v>35</v>
      </c>
      <c r="B8" s="32"/>
      <c r="C8" s="40">
        <v>5</v>
      </c>
    </row>
    <row r="9" spans="1:9" x14ac:dyDescent="0.3">
      <c r="A9" s="32" t="s">
        <v>37</v>
      </c>
      <c r="B9" s="32"/>
      <c r="C9" s="27">
        <v>20.67</v>
      </c>
    </row>
    <row r="10" spans="1:9" x14ac:dyDescent="0.3">
      <c r="A10" s="34" t="s">
        <v>27</v>
      </c>
      <c r="B10" s="34"/>
      <c r="C10" s="39">
        <f>IFERROR(VLOOKUP(B3,Tabla1[#All],2,FALSE)*TASA_CAMBIO,"")</f>
        <v>138439</v>
      </c>
      <c r="D10" s="28" t="str">
        <f>+DIVISA</f>
        <v>USD</v>
      </c>
      <c r="F10" s="38"/>
    </row>
    <row r="11" spans="1:9" x14ac:dyDescent="0.3">
      <c r="A11" s="33" t="s">
        <v>36</v>
      </c>
      <c r="B11" s="33"/>
      <c r="C11" s="7">
        <f>IF(DIVISA="USD",IF(PERIODOS=48,TASA48USD,TASA36USD),IF(PERIODOS=48,TASA48MXN,TASA36MXN))</f>
        <v>0.06</v>
      </c>
    </row>
    <row r="12" spans="1:9" hidden="1" x14ac:dyDescent="0.3">
      <c r="A12" s="35" t="s">
        <v>34</v>
      </c>
      <c r="B12" s="35"/>
      <c r="C12" s="39">
        <f>-PMT(INTERES/12,(PERIODOS-(APARTIR-1)),INVERSION,(-INVERSION*RESCATE),)</f>
        <v>4692.3251704146305</v>
      </c>
      <c r="D12" s="28" t="str">
        <f>+DIVISA</f>
        <v>USD</v>
      </c>
      <c r="G12" s="38"/>
    </row>
    <row r="13" spans="1:9" x14ac:dyDescent="0.3">
      <c r="A13" s="35" t="s">
        <v>33</v>
      </c>
      <c r="B13" s="35"/>
      <c r="C13" s="39">
        <f>+INVERSION/(PERIODOS-APARTIR+1)</f>
        <v>4326.21875</v>
      </c>
      <c r="D13" s="28" t="str">
        <f>+DIVISA</f>
        <v>USD</v>
      </c>
      <c r="G13" s="38"/>
      <c r="I13" s="41"/>
    </row>
    <row r="14" spans="1:9" x14ac:dyDescent="0.3">
      <c r="A14" s="33" t="s">
        <v>28</v>
      </c>
      <c r="B14" s="33"/>
      <c r="C14" s="13">
        <f>IF(DIVISA="USD",1,CAMBIO)</f>
        <v>1</v>
      </c>
      <c r="D14" s="28" t="str">
        <f>+DIVISA</f>
        <v>USD</v>
      </c>
      <c r="F14" s="38"/>
    </row>
    <row r="15" spans="1:9" x14ac:dyDescent="0.3">
      <c r="F15" s="38"/>
      <c r="H15" s="38"/>
    </row>
    <row r="16" spans="1:9" x14ac:dyDescent="0.3">
      <c r="A16" s="18" t="s">
        <v>1</v>
      </c>
      <c r="B16" s="19"/>
      <c r="C16" s="19"/>
      <c r="F16" s="38"/>
    </row>
    <row r="17" spans="1:4" x14ac:dyDescent="0.3">
      <c r="A17" s="34" t="s">
        <v>29</v>
      </c>
      <c r="B17" s="34"/>
      <c r="C17" s="42">
        <f>+Tabla!D4</f>
        <v>14484.185453268155</v>
      </c>
      <c r="D17" s="28" t="str">
        <f>+DIVISA</f>
        <v>USD</v>
      </c>
    </row>
    <row r="18" spans="1:4" x14ac:dyDescent="0.3">
      <c r="A18" s="33" t="s">
        <v>30</v>
      </c>
      <c r="B18" s="33"/>
      <c r="C18" s="37">
        <f>+C17/PERIODOS</f>
        <v>402.3384848130043</v>
      </c>
      <c r="D18" s="28" t="str">
        <f>+DIVISA</f>
        <v>USD</v>
      </c>
    </row>
    <row r="19" spans="1:4" hidden="1" x14ac:dyDescent="0.3">
      <c r="A19" s="36" t="s">
        <v>31</v>
      </c>
      <c r="B19" s="36"/>
      <c r="C19" s="12">
        <f>SUM(Tabla!H5:H52)/PERIODOS</f>
        <v>0.12027027828708468</v>
      </c>
    </row>
  </sheetData>
  <sheetProtection algorithmName="SHA-512" hashValue="3wgRle/yiQ8DhUjIMjGauTwM7XOWlPOSdzbhnVjOdpD1+7R3IURNKUsfhQbABiGrv7vszKz837bhAnmndSPJDA==" saltValue="eaQmxZ6ZZU2uIh65POcWjQ==" spinCount="100000" sheet="1" selectLockedCells="1"/>
  <mergeCells count="1">
    <mergeCell ref="B3:D3"/>
  </mergeCells>
  <conditionalFormatting sqref="C8">
    <cfRule type="expression" dxfId="3" priority="1">
      <formula>AND($C$7=48,$C$8&lt;6)</formula>
    </cfRule>
    <cfRule type="expression" dxfId="2" priority="4">
      <formula>$C$8&gt;$C$7</formula>
    </cfRule>
  </conditionalFormatting>
  <dataValidations count="4">
    <dataValidation type="list" allowBlank="1" showInputMessage="1" showErrorMessage="1" sqref="B3" xr:uid="{F10EE301-312C-4ED5-9863-28935D130D08}">
      <formula1>MAQUINA</formula1>
    </dataValidation>
    <dataValidation type="list" allowBlank="1" showInputMessage="1" showErrorMessage="1" sqref="C7" xr:uid="{F1936A21-9A59-4AE7-9C12-392685498135}">
      <formula1>"36,48"</formula1>
    </dataValidation>
    <dataValidation type="list" allowBlank="1" showInputMessage="1" showErrorMessage="1" sqref="C6:C7" xr:uid="{9B6459A7-4A7E-4348-9179-4120EA1F2562}">
      <formula1>"USD,MXN"</formula1>
    </dataValidation>
    <dataValidation type="whole" allowBlank="1" showInputMessage="1" showErrorMessage="1" errorTitle="Período no valido" error="Escoja un valor entero inferior o igual al número de períodos y superior a 5 en el caso de 36 meses o superior a 6 en el caso 48 meses" sqref="C8" xr:uid="{198C5AD2-10AF-42B2-A9C6-6F1243D9C4D9}">
      <formula1>IF(C7=48,6,5)</formula1>
      <formula2>C7</formula2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156C-9DB4-4C48-A9DD-487A6EA833A6}">
  <sheetPr codeName="Hoja3"/>
  <dimension ref="A1:B9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baseColWidth="10" defaultRowHeight="14.4" x14ac:dyDescent="0.3"/>
  <cols>
    <col min="1" max="1" width="74.109375" bestFit="1" customWidth="1"/>
    <col min="2" max="2" width="18.6640625" customWidth="1"/>
  </cols>
  <sheetData>
    <row r="1" spans="1:2" ht="18" x14ac:dyDescent="0.35">
      <c r="A1" s="3" t="s">
        <v>16</v>
      </c>
      <c r="B1" s="20" t="str">
        <f>+Parámetros!D1</f>
        <v>ver 8.4</v>
      </c>
    </row>
    <row r="2" spans="1:2" ht="6.75" customHeight="1" x14ac:dyDescent="0.3">
      <c r="A2" s="4"/>
      <c r="B2" s="4"/>
    </row>
    <row r="3" spans="1:2" x14ac:dyDescent="0.3">
      <c r="A3" s="26" t="s">
        <v>11</v>
      </c>
      <c r="B3" s="26" t="s">
        <v>12</v>
      </c>
    </row>
    <row r="4" spans="1:2" x14ac:dyDescent="0.3">
      <c r="A4" t="s">
        <v>39</v>
      </c>
      <c r="B4" s="5">
        <v>138439</v>
      </c>
    </row>
    <row r="5" spans="1:2" x14ac:dyDescent="0.3">
      <c r="A5" t="s">
        <v>40</v>
      </c>
      <c r="B5" s="5">
        <v>53423</v>
      </c>
    </row>
    <row r="6" spans="1:2" x14ac:dyDescent="0.3">
      <c r="A6" t="s">
        <v>41</v>
      </c>
      <c r="B6" s="5">
        <v>20800</v>
      </c>
    </row>
    <row r="7" spans="1:2" x14ac:dyDescent="0.3">
      <c r="A7" t="s">
        <v>42</v>
      </c>
      <c r="B7" s="5">
        <v>11750</v>
      </c>
    </row>
    <row r="8" spans="1:2" x14ac:dyDescent="0.3">
      <c r="A8" t="s">
        <v>43</v>
      </c>
      <c r="B8" s="5">
        <v>11386</v>
      </c>
    </row>
    <row r="9" spans="1:2" x14ac:dyDescent="0.3">
      <c r="A9" t="s">
        <v>44</v>
      </c>
      <c r="B9" s="5">
        <v>14795</v>
      </c>
    </row>
  </sheetData>
  <sheetProtection algorithmName="SHA-512" hashValue="8KoGC9w4xKBvTEJSfeAn4dYQfeE4HIv9K4xddTHScIL4Q+YZV+h2y55wpWwT5QbiKqccvSy05E2kcNNMDbkiUw==" saltValue="2/TQc/9m5gzXQKYc2F8WFg==" spinCount="100000" sheet="1" selectLockedCells="1"/>
  <phoneticPr fontId="1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C394-98A8-41A2-8635-B2379C1E6047}">
  <sheetPr codeName="Hoja2"/>
  <dimension ref="A1:H52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baseColWidth="10" defaultRowHeight="14.4" x14ac:dyDescent="0.3"/>
  <cols>
    <col min="2" max="8" width="18.6640625" customWidth="1"/>
  </cols>
  <sheetData>
    <row r="1" spans="1:8" ht="18" x14ac:dyDescent="0.35">
      <c r="A1" s="3" t="s">
        <v>15</v>
      </c>
      <c r="B1" s="1"/>
      <c r="C1" s="1"/>
      <c r="D1" s="1"/>
      <c r="E1" s="1"/>
      <c r="F1" s="1"/>
      <c r="G1" s="1"/>
      <c r="H1" s="20" t="str">
        <f>+Parámetros!D1</f>
        <v>ver 8.4</v>
      </c>
    </row>
    <row r="2" spans="1:8" ht="15.6" x14ac:dyDescent="0.3">
      <c r="A2" s="21" t="s">
        <v>7</v>
      </c>
      <c r="B2" s="23" t="str">
        <f>+DIVISA</f>
        <v>USD</v>
      </c>
      <c r="C2" s="22"/>
      <c r="D2" s="22"/>
      <c r="E2" s="22"/>
      <c r="F2" s="22"/>
      <c r="G2" s="22"/>
      <c r="H2" s="22"/>
    </row>
    <row r="3" spans="1:8" ht="43.2" x14ac:dyDescent="0.3">
      <c r="A3" s="45" t="s">
        <v>2</v>
      </c>
      <c r="B3" s="44" t="s">
        <v>4</v>
      </c>
      <c r="C3" s="45" t="s">
        <v>3</v>
      </c>
      <c r="D3" s="9" t="s">
        <v>18</v>
      </c>
      <c r="E3" s="9" t="s">
        <v>5</v>
      </c>
      <c r="F3" s="44" t="s">
        <v>4</v>
      </c>
      <c r="G3" s="44" t="s">
        <v>6</v>
      </c>
      <c r="H3" s="44" t="s">
        <v>8</v>
      </c>
    </row>
    <row r="4" spans="1:8" x14ac:dyDescent="0.3">
      <c r="A4" s="45"/>
      <c r="B4" s="44"/>
      <c r="C4" s="45"/>
      <c r="D4" s="11">
        <f>SUM(D5:D52)</f>
        <v>14484.185453268155</v>
      </c>
      <c r="E4" s="11">
        <f>SUM(E5:E52)</f>
        <v>138439</v>
      </c>
      <c r="F4" s="44"/>
      <c r="G4" s="44"/>
      <c r="H4" s="44"/>
    </row>
    <row r="5" spans="1:8" x14ac:dyDescent="0.3">
      <c r="A5" s="10">
        <v>1</v>
      </c>
      <c r="B5" s="14">
        <f>INVERSION</f>
        <v>138439</v>
      </c>
      <c r="C5" s="14">
        <f t="shared" ref="C5:C52" si="0">IF(A5&lt;&gt;"",IF(A5&lt;APARTIR,0,CUOTA),"")</f>
        <v>0</v>
      </c>
      <c r="D5" s="15">
        <f t="shared" ref="D5:D52" si="1">IF(A5&lt;&gt;"",INTERES/12*B5,"")</f>
        <v>692.19500000000005</v>
      </c>
      <c r="E5" s="15">
        <f>IF(A5&lt;&gt;"",IF((C5&gt;0),(C5-D5),0),"")</f>
        <v>0</v>
      </c>
      <c r="F5" s="15">
        <f>IF(A5&lt;&gt;"",+B5-E5,"")</f>
        <v>138439</v>
      </c>
      <c r="G5" s="16">
        <f t="shared" ref="G5:G52" si="2">IF(A5&lt;&gt;"",(INVERSION-F5)/INVERSION,"")</f>
        <v>0</v>
      </c>
      <c r="H5" s="17">
        <f>IF(A5&lt;&gt;"",(C5+D5)/B5,"")</f>
        <v>5.0000000000000001E-3</v>
      </c>
    </row>
    <row r="6" spans="1:8" x14ac:dyDescent="0.3">
      <c r="A6" s="8">
        <f t="shared" ref="A6:A52" si="3">IF(A5="","",IF(A5+1&gt;PERIODOS,"",A5+1))</f>
        <v>2</v>
      </c>
      <c r="B6" s="15">
        <f>IF(A6&lt;&gt;"",IF((F5&gt;0),F5,0),"")</f>
        <v>138439</v>
      </c>
      <c r="C6" s="14">
        <f t="shared" si="0"/>
        <v>0</v>
      </c>
      <c r="D6" s="15">
        <f t="shared" si="1"/>
        <v>692.19500000000005</v>
      </c>
      <c r="E6" s="15">
        <f>IF(A6&lt;&gt;"",IF((C6&gt;0),(C6-D6),0),"")</f>
        <v>0</v>
      </c>
      <c r="F6" s="15">
        <f>IF(A6&lt;&gt;"",+B6-E6,"")</f>
        <v>138439</v>
      </c>
      <c r="G6" s="16">
        <f t="shared" si="2"/>
        <v>0</v>
      </c>
      <c r="H6" s="17">
        <f>IF(A6&lt;&gt;"",(C6+D6)/B6,"")</f>
        <v>5.0000000000000001E-3</v>
      </c>
    </row>
    <row r="7" spans="1:8" x14ac:dyDescent="0.3">
      <c r="A7" s="8">
        <f t="shared" si="3"/>
        <v>3</v>
      </c>
      <c r="B7" s="15">
        <f t="shared" ref="B7:B52" si="4">IF(A7&lt;&gt;"",IF((F6&gt;0),F6,0),"")</f>
        <v>138439</v>
      </c>
      <c r="C7" s="14">
        <f t="shared" si="0"/>
        <v>0</v>
      </c>
      <c r="D7" s="15">
        <f t="shared" si="1"/>
        <v>692.19500000000005</v>
      </c>
      <c r="E7" s="15">
        <f t="shared" ref="E7:E52" si="5">IF(A7&lt;&gt;"",IF((C7&gt;0),(C7-D7),0),"")</f>
        <v>0</v>
      </c>
      <c r="F7" s="15">
        <f t="shared" ref="F7:F52" si="6">IF(A7&lt;&gt;"",+B7-E7,"")</f>
        <v>138439</v>
      </c>
      <c r="G7" s="16">
        <f t="shared" si="2"/>
        <v>0</v>
      </c>
      <c r="H7" s="17">
        <f t="shared" ref="H7:H52" si="7">IF(A7&lt;&gt;"",(C7+D7)/B7,"")</f>
        <v>5.0000000000000001E-3</v>
      </c>
    </row>
    <row r="8" spans="1:8" x14ac:dyDescent="0.3">
      <c r="A8" s="8">
        <f t="shared" si="3"/>
        <v>4</v>
      </c>
      <c r="B8" s="15">
        <f t="shared" si="4"/>
        <v>138439</v>
      </c>
      <c r="C8" s="14">
        <f t="shared" si="0"/>
        <v>0</v>
      </c>
      <c r="D8" s="15">
        <f t="shared" si="1"/>
        <v>692.19500000000005</v>
      </c>
      <c r="E8" s="15">
        <f t="shared" si="5"/>
        <v>0</v>
      </c>
      <c r="F8" s="15">
        <f t="shared" si="6"/>
        <v>138439</v>
      </c>
      <c r="G8" s="16">
        <f t="shared" si="2"/>
        <v>0</v>
      </c>
      <c r="H8" s="17">
        <f t="shared" si="7"/>
        <v>5.0000000000000001E-3</v>
      </c>
    </row>
    <row r="9" spans="1:8" x14ac:dyDescent="0.3">
      <c r="A9" s="8">
        <f t="shared" si="3"/>
        <v>5</v>
      </c>
      <c r="B9" s="15">
        <f t="shared" si="4"/>
        <v>138439</v>
      </c>
      <c r="C9" s="14">
        <f t="shared" si="0"/>
        <v>4692.3251704146305</v>
      </c>
      <c r="D9" s="15">
        <f t="shared" si="1"/>
        <v>692.19500000000005</v>
      </c>
      <c r="E9" s="15">
        <f t="shared" si="5"/>
        <v>4000.1301704146304</v>
      </c>
      <c r="F9" s="15">
        <f t="shared" si="6"/>
        <v>134438.86982958537</v>
      </c>
      <c r="G9" s="16">
        <f t="shared" si="2"/>
        <v>2.889453239632352E-2</v>
      </c>
      <c r="H9" s="17">
        <f t="shared" si="7"/>
        <v>3.8894532396323511E-2</v>
      </c>
    </row>
    <row r="10" spans="1:8" x14ac:dyDescent="0.3">
      <c r="A10" s="8">
        <f t="shared" si="3"/>
        <v>6</v>
      </c>
      <c r="B10" s="15">
        <f t="shared" si="4"/>
        <v>134438.86982958537</v>
      </c>
      <c r="C10" s="14">
        <f t="shared" si="0"/>
        <v>4692.3251704146305</v>
      </c>
      <c r="D10" s="15">
        <f t="shared" si="1"/>
        <v>672.1943491479268</v>
      </c>
      <c r="E10" s="15">
        <f t="shared" si="5"/>
        <v>4020.1308212667036</v>
      </c>
      <c r="F10" s="15">
        <f t="shared" si="6"/>
        <v>130418.73900831866</v>
      </c>
      <c r="G10" s="16">
        <f t="shared" si="2"/>
        <v>5.7933537454628668E-2</v>
      </c>
      <c r="H10" s="17">
        <f t="shared" si="7"/>
        <v>3.9903039398967124E-2</v>
      </c>
    </row>
    <row r="11" spans="1:8" x14ac:dyDescent="0.3">
      <c r="A11" s="8">
        <f t="shared" si="3"/>
        <v>7</v>
      </c>
      <c r="B11" s="15">
        <f t="shared" si="4"/>
        <v>130418.73900831866</v>
      </c>
      <c r="C11" s="14">
        <f t="shared" si="0"/>
        <v>4692.3251704146305</v>
      </c>
      <c r="D11" s="15">
        <f t="shared" si="1"/>
        <v>652.09369504159338</v>
      </c>
      <c r="E11" s="15">
        <f t="shared" si="5"/>
        <v>4040.231475373037</v>
      </c>
      <c r="F11" s="15">
        <f t="shared" si="6"/>
        <v>126378.50753294563</v>
      </c>
      <c r="G11" s="16">
        <f t="shared" si="2"/>
        <v>8.7117737538225284E-2</v>
      </c>
      <c r="H11" s="17">
        <f t="shared" si="7"/>
        <v>4.0978918413828051E-2</v>
      </c>
    </row>
    <row r="12" spans="1:8" x14ac:dyDescent="0.3">
      <c r="A12" s="8">
        <f t="shared" si="3"/>
        <v>8</v>
      </c>
      <c r="B12" s="15">
        <f t="shared" si="4"/>
        <v>126378.50753294563</v>
      </c>
      <c r="C12" s="14">
        <f t="shared" si="0"/>
        <v>4692.3251704146305</v>
      </c>
      <c r="D12" s="15">
        <f t="shared" si="1"/>
        <v>631.89253766472814</v>
      </c>
      <c r="E12" s="15">
        <f t="shared" si="5"/>
        <v>4060.4326327499025</v>
      </c>
      <c r="F12" s="15">
        <f t="shared" si="6"/>
        <v>122318.07490019573</v>
      </c>
      <c r="G12" s="16">
        <f t="shared" si="2"/>
        <v>0.1164478586222399</v>
      </c>
      <c r="H12" s="17">
        <f t="shared" si="7"/>
        <v>4.2129138981099205E-2</v>
      </c>
    </row>
    <row r="13" spans="1:8" x14ac:dyDescent="0.3">
      <c r="A13" s="8">
        <f t="shared" si="3"/>
        <v>9</v>
      </c>
      <c r="B13" s="15">
        <f t="shared" si="4"/>
        <v>122318.07490019573</v>
      </c>
      <c r="C13" s="14">
        <f t="shared" si="0"/>
        <v>4692.3251704146305</v>
      </c>
      <c r="D13" s="15">
        <f t="shared" si="1"/>
        <v>611.59037450097867</v>
      </c>
      <c r="E13" s="15">
        <f t="shared" si="5"/>
        <v>4080.7347959136519</v>
      </c>
      <c r="F13" s="15">
        <f t="shared" si="6"/>
        <v>118237.34010428208</v>
      </c>
      <c r="G13" s="16">
        <f t="shared" si="2"/>
        <v>0.14592463031167463</v>
      </c>
      <c r="H13" s="17">
        <f t="shared" si="7"/>
        <v>4.336166628883989E-2</v>
      </c>
    </row>
    <row r="14" spans="1:8" x14ac:dyDescent="0.3">
      <c r="A14" s="8">
        <f t="shared" si="3"/>
        <v>10</v>
      </c>
      <c r="B14" s="15">
        <f t="shared" si="4"/>
        <v>118237.34010428208</v>
      </c>
      <c r="C14" s="14">
        <f t="shared" si="0"/>
        <v>4692.3251704146305</v>
      </c>
      <c r="D14" s="15">
        <f t="shared" si="1"/>
        <v>591.18670052141044</v>
      </c>
      <c r="E14" s="15">
        <f t="shared" si="5"/>
        <v>4101.1384698932197</v>
      </c>
      <c r="F14" s="15">
        <f t="shared" si="6"/>
        <v>114136.20163438885</v>
      </c>
      <c r="G14" s="16">
        <f t="shared" si="2"/>
        <v>0.17554878585955652</v>
      </c>
      <c r="H14" s="17">
        <f t="shared" si="7"/>
        <v>4.4685645552209899E-2</v>
      </c>
    </row>
    <row r="15" spans="1:8" x14ac:dyDescent="0.3">
      <c r="A15" s="8">
        <f t="shared" si="3"/>
        <v>11</v>
      </c>
      <c r="B15" s="15">
        <f t="shared" si="4"/>
        <v>114136.20163438885</v>
      </c>
      <c r="C15" s="14">
        <f t="shared" si="0"/>
        <v>4692.3251704146305</v>
      </c>
      <c r="D15" s="15">
        <f t="shared" si="1"/>
        <v>570.68100817194431</v>
      </c>
      <c r="E15" s="15">
        <f t="shared" si="5"/>
        <v>4121.6441622426864</v>
      </c>
      <c r="F15" s="15">
        <f t="shared" si="6"/>
        <v>110014.55747214617</v>
      </c>
      <c r="G15" s="16">
        <f t="shared" si="2"/>
        <v>0.20532106218517776</v>
      </c>
      <c r="H15" s="17">
        <f t="shared" si="7"/>
        <v>4.6111628941757674E-2</v>
      </c>
    </row>
    <row r="16" spans="1:8" x14ac:dyDescent="0.3">
      <c r="A16" s="8">
        <f t="shared" si="3"/>
        <v>12</v>
      </c>
      <c r="B16" s="15">
        <f t="shared" si="4"/>
        <v>110014.55747214617</v>
      </c>
      <c r="C16" s="14">
        <f t="shared" si="0"/>
        <v>4692.3251704146305</v>
      </c>
      <c r="D16" s="15">
        <f t="shared" si="1"/>
        <v>550.0727873607309</v>
      </c>
      <c r="E16" s="15">
        <f t="shared" si="5"/>
        <v>4142.2523830538994</v>
      </c>
      <c r="F16" s="15">
        <f t="shared" si="6"/>
        <v>105872.30508909228</v>
      </c>
      <c r="G16" s="16">
        <f t="shared" si="2"/>
        <v>0.23524219989242717</v>
      </c>
      <c r="H16" s="17">
        <f t="shared" si="7"/>
        <v>4.7651856974497656E-2</v>
      </c>
    </row>
    <row r="17" spans="1:8" x14ac:dyDescent="0.3">
      <c r="A17" s="8">
        <f t="shared" si="3"/>
        <v>13</v>
      </c>
      <c r="B17" s="15">
        <f t="shared" si="4"/>
        <v>105872.30508909228</v>
      </c>
      <c r="C17" s="14">
        <f t="shared" si="0"/>
        <v>4692.3251704146305</v>
      </c>
      <c r="D17" s="15">
        <f t="shared" si="1"/>
        <v>529.36152544546144</v>
      </c>
      <c r="E17" s="15">
        <f t="shared" si="5"/>
        <v>4162.9636449691689</v>
      </c>
      <c r="F17" s="15">
        <f t="shared" si="6"/>
        <v>101709.3414441231</v>
      </c>
      <c r="G17" s="16">
        <f t="shared" si="2"/>
        <v>0.26531294328821287</v>
      </c>
      <c r="H17" s="17">
        <f t="shared" si="7"/>
        <v>4.9320610252756913E-2</v>
      </c>
    </row>
    <row r="18" spans="1:8" x14ac:dyDescent="0.3">
      <c r="A18" s="8">
        <f t="shared" si="3"/>
        <v>14</v>
      </c>
      <c r="B18" s="15">
        <f t="shared" si="4"/>
        <v>101709.3414441231</v>
      </c>
      <c r="C18" s="14">
        <f t="shared" si="0"/>
        <v>4692.3251704146305</v>
      </c>
      <c r="D18" s="15">
        <f t="shared" si="1"/>
        <v>508.54670722061553</v>
      </c>
      <c r="E18" s="15">
        <f t="shared" si="5"/>
        <v>4183.7784631940149</v>
      </c>
      <c r="F18" s="15">
        <f t="shared" si="6"/>
        <v>97525.562980929084</v>
      </c>
      <c r="G18" s="16">
        <f t="shared" si="2"/>
        <v>0.29553404040097742</v>
      </c>
      <c r="H18" s="17">
        <f t="shared" si="7"/>
        <v>5.113465296098188E-2</v>
      </c>
    </row>
    <row r="19" spans="1:8" x14ac:dyDescent="0.3">
      <c r="A19" s="8">
        <f t="shared" si="3"/>
        <v>15</v>
      </c>
      <c r="B19" s="15">
        <f t="shared" si="4"/>
        <v>97525.562980929084</v>
      </c>
      <c r="C19" s="14">
        <f t="shared" si="0"/>
        <v>4692.3251704146305</v>
      </c>
      <c r="D19" s="15">
        <f t="shared" si="1"/>
        <v>487.62781490464545</v>
      </c>
      <c r="E19" s="15">
        <f t="shared" si="5"/>
        <v>4204.6973555099848</v>
      </c>
      <c r="F19" s="15">
        <f t="shared" si="6"/>
        <v>93320.865625419101</v>
      </c>
      <c r="G19" s="16">
        <f t="shared" si="2"/>
        <v>0.32590624299930582</v>
      </c>
      <c r="H19" s="17">
        <f t="shared" si="7"/>
        <v>5.3113797316219596E-2</v>
      </c>
    </row>
    <row r="20" spans="1:8" x14ac:dyDescent="0.3">
      <c r="A20" s="8">
        <f t="shared" si="3"/>
        <v>16</v>
      </c>
      <c r="B20" s="15">
        <f t="shared" si="4"/>
        <v>93320.865625419101</v>
      </c>
      <c r="C20" s="14">
        <f t="shared" si="0"/>
        <v>4692.3251704146305</v>
      </c>
      <c r="D20" s="15">
        <f t="shared" si="1"/>
        <v>466.60432812709553</v>
      </c>
      <c r="E20" s="15">
        <f t="shared" si="5"/>
        <v>4225.7208422875347</v>
      </c>
      <c r="F20" s="15">
        <f t="shared" si="6"/>
        <v>89095.14478313156</v>
      </c>
      <c r="G20" s="16">
        <f t="shared" si="2"/>
        <v>0.35643030661062591</v>
      </c>
      <c r="H20" s="17">
        <f t="shared" si="7"/>
        <v>5.5281629290165064E-2</v>
      </c>
    </row>
    <row r="21" spans="1:8" x14ac:dyDescent="0.3">
      <c r="A21" s="8">
        <f t="shared" si="3"/>
        <v>17</v>
      </c>
      <c r="B21" s="15">
        <f t="shared" si="4"/>
        <v>89095.14478313156</v>
      </c>
      <c r="C21" s="14">
        <f t="shared" si="0"/>
        <v>4692.3251704146305</v>
      </c>
      <c r="D21" s="15">
        <f t="shared" si="1"/>
        <v>445.4757239156578</v>
      </c>
      <c r="E21" s="15">
        <f t="shared" si="5"/>
        <v>4246.8494464989726</v>
      </c>
      <c r="F21" s="15">
        <f t="shared" si="6"/>
        <v>84848.295336632582</v>
      </c>
      <c r="G21" s="16">
        <f t="shared" si="2"/>
        <v>0.38710699054000258</v>
      </c>
      <c r="H21" s="17">
        <f t="shared" si="7"/>
        <v>5.7666452047822829E-2</v>
      </c>
    </row>
    <row r="22" spans="1:8" x14ac:dyDescent="0.3">
      <c r="A22" s="8">
        <f t="shared" si="3"/>
        <v>18</v>
      </c>
      <c r="B22" s="15">
        <f t="shared" si="4"/>
        <v>84848.295336632582</v>
      </c>
      <c r="C22" s="14">
        <f t="shared" si="0"/>
        <v>4692.3251704146305</v>
      </c>
      <c r="D22" s="15">
        <f t="shared" si="1"/>
        <v>424.24147668316294</v>
      </c>
      <c r="E22" s="15">
        <f t="shared" si="5"/>
        <v>4268.083693731468</v>
      </c>
      <c r="F22" s="15">
        <f t="shared" si="6"/>
        <v>80580.211642901108</v>
      </c>
      <c r="G22" s="16">
        <f t="shared" si="2"/>
        <v>0.41793705788902619</v>
      </c>
      <c r="H22" s="17">
        <f t="shared" si="7"/>
        <v>6.0302527314166979E-2</v>
      </c>
    </row>
    <row r="23" spans="1:8" x14ac:dyDescent="0.3">
      <c r="A23" s="8">
        <f t="shared" si="3"/>
        <v>19</v>
      </c>
      <c r="B23" s="15">
        <f t="shared" si="4"/>
        <v>80580.211642901108</v>
      </c>
      <c r="C23" s="14">
        <f t="shared" si="0"/>
        <v>4692.3251704146305</v>
      </c>
      <c r="D23" s="15">
        <f t="shared" si="1"/>
        <v>402.90105821450555</v>
      </c>
      <c r="E23" s="15">
        <f t="shared" si="5"/>
        <v>4289.4241122001249</v>
      </c>
      <c r="F23" s="15">
        <f t="shared" si="6"/>
        <v>76290.787530700982</v>
      </c>
      <c r="G23" s="16">
        <f t="shared" si="2"/>
        <v>0.44892127557479483</v>
      </c>
      <c r="H23" s="17">
        <f t="shared" si="7"/>
        <v>6.3231730529687821E-2</v>
      </c>
    </row>
    <row r="24" spans="1:8" x14ac:dyDescent="0.3">
      <c r="A24" s="8">
        <f t="shared" si="3"/>
        <v>20</v>
      </c>
      <c r="B24" s="15">
        <f t="shared" si="4"/>
        <v>76290.787530700982</v>
      </c>
      <c r="C24" s="14">
        <f t="shared" si="0"/>
        <v>4692.3251704146305</v>
      </c>
      <c r="D24" s="15">
        <f t="shared" si="1"/>
        <v>381.45393765350491</v>
      </c>
      <c r="E24" s="15">
        <f t="shared" si="5"/>
        <v>4310.8712327611256</v>
      </c>
      <c r="F24" s="15">
        <f t="shared" si="6"/>
        <v>71979.916297939853</v>
      </c>
      <c r="G24" s="16">
        <f t="shared" si="2"/>
        <v>0.48006041434899233</v>
      </c>
      <c r="H24" s="17">
        <f t="shared" si="7"/>
        <v>6.6505790178484431E-2</v>
      </c>
    </row>
    <row r="25" spans="1:8" x14ac:dyDescent="0.3">
      <c r="A25" s="8">
        <f t="shared" si="3"/>
        <v>21</v>
      </c>
      <c r="B25" s="15">
        <f t="shared" si="4"/>
        <v>71979.916297939853</v>
      </c>
      <c r="C25" s="14">
        <f t="shared" si="0"/>
        <v>4692.3251704146305</v>
      </c>
      <c r="D25" s="15">
        <f t="shared" si="1"/>
        <v>359.8995814896993</v>
      </c>
      <c r="E25" s="15">
        <f t="shared" si="5"/>
        <v>4332.4255889249316</v>
      </c>
      <c r="F25" s="15">
        <f t="shared" si="6"/>
        <v>67647.490709014921</v>
      </c>
      <c r="G25" s="16">
        <f t="shared" si="2"/>
        <v>0.51135524881706085</v>
      </c>
      <c r="H25" s="17">
        <f t="shared" si="7"/>
        <v>7.0189366864392005E-2</v>
      </c>
    </row>
    <row r="26" spans="1:8" x14ac:dyDescent="0.3">
      <c r="A26" s="8">
        <f t="shared" si="3"/>
        <v>22</v>
      </c>
      <c r="B26" s="15">
        <f t="shared" si="4"/>
        <v>67647.490709014921</v>
      </c>
      <c r="C26" s="14">
        <f t="shared" si="0"/>
        <v>4692.3251704146305</v>
      </c>
      <c r="D26" s="15">
        <f t="shared" si="1"/>
        <v>338.23745354507463</v>
      </c>
      <c r="E26" s="15">
        <f t="shared" si="5"/>
        <v>4354.0877168695561</v>
      </c>
      <c r="F26" s="15">
        <f t="shared" si="6"/>
        <v>63293.402992145362</v>
      </c>
      <c r="G26" s="16">
        <f t="shared" si="2"/>
        <v>0.54280655745746964</v>
      </c>
      <c r="H26" s="17">
        <f t="shared" si="7"/>
        <v>7.4364364017560164E-2</v>
      </c>
    </row>
    <row r="27" spans="1:8" x14ac:dyDescent="0.3">
      <c r="A27" s="8">
        <f t="shared" si="3"/>
        <v>23</v>
      </c>
      <c r="B27" s="15">
        <f t="shared" si="4"/>
        <v>63293.402992145362</v>
      </c>
      <c r="C27" s="14">
        <f t="shared" si="0"/>
        <v>4692.3251704146305</v>
      </c>
      <c r="D27" s="15">
        <f t="shared" si="1"/>
        <v>316.46701496072683</v>
      </c>
      <c r="E27" s="15">
        <f t="shared" si="5"/>
        <v>4375.8581554539032</v>
      </c>
      <c r="F27" s="15">
        <f t="shared" si="6"/>
        <v>58917.544836691457</v>
      </c>
      <c r="G27" s="16">
        <f t="shared" si="2"/>
        <v>0.57441512264108041</v>
      </c>
      <c r="H27" s="17">
        <f t="shared" si="7"/>
        <v>7.9136086046707632E-2</v>
      </c>
    </row>
    <row r="28" spans="1:8" x14ac:dyDescent="0.3">
      <c r="A28" s="8">
        <f t="shared" si="3"/>
        <v>24</v>
      </c>
      <c r="B28" s="15">
        <f t="shared" si="4"/>
        <v>58917.544836691457</v>
      </c>
      <c r="C28" s="14">
        <f t="shared" si="0"/>
        <v>4692.3251704146305</v>
      </c>
      <c r="D28" s="15">
        <f t="shared" si="1"/>
        <v>294.58772418345728</v>
      </c>
      <c r="E28" s="15">
        <f t="shared" si="5"/>
        <v>4397.7374462311736</v>
      </c>
      <c r="F28" s="15">
        <f t="shared" si="6"/>
        <v>54519.807390460286</v>
      </c>
      <c r="G28" s="16">
        <f t="shared" si="2"/>
        <v>0.60618173065060943</v>
      </c>
      <c r="H28" s="17">
        <f t="shared" si="7"/>
        <v>8.4642238715494478E-2</v>
      </c>
    </row>
    <row r="29" spans="1:8" x14ac:dyDescent="0.3">
      <c r="A29" s="8">
        <f t="shared" si="3"/>
        <v>25</v>
      </c>
      <c r="B29" s="15">
        <f t="shared" si="4"/>
        <v>54519.807390460286</v>
      </c>
      <c r="C29" s="14">
        <f t="shared" si="0"/>
        <v>4692.3251704146305</v>
      </c>
      <c r="D29" s="15">
        <f t="shared" si="1"/>
        <v>272.59903695230145</v>
      </c>
      <c r="E29" s="15">
        <f t="shared" si="5"/>
        <v>4419.726133462329</v>
      </c>
      <c r="F29" s="15">
        <f t="shared" si="6"/>
        <v>50100.081256997961</v>
      </c>
      <c r="G29" s="16">
        <f t="shared" si="2"/>
        <v>0.63810717170018594</v>
      </c>
      <c r="H29" s="17">
        <f t="shared" si="7"/>
        <v>9.1066429707080732E-2</v>
      </c>
    </row>
    <row r="30" spans="1:8" x14ac:dyDescent="0.3">
      <c r="A30" s="8">
        <f t="shared" si="3"/>
        <v>26</v>
      </c>
      <c r="B30" s="15">
        <f t="shared" si="4"/>
        <v>50100.081256997961</v>
      </c>
      <c r="C30" s="14">
        <f t="shared" si="0"/>
        <v>4692.3251704146305</v>
      </c>
      <c r="D30" s="15">
        <f t="shared" si="1"/>
        <v>250.50040628498982</v>
      </c>
      <c r="E30" s="15">
        <f t="shared" si="5"/>
        <v>4441.8247641296402</v>
      </c>
      <c r="F30" s="15">
        <f t="shared" si="6"/>
        <v>45658.25649286832</v>
      </c>
      <c r="G30" s="16">
        <f t="shared" si="2"/>
        <v>0.67019223995501032</v>
      </c>
      <c r="H30" s="17">
        <f>IF(A30&lt;&gt;"",(C30+D30)/B30,"")</f>
        <v>9.8659033132989349E-2</v>
      </c>
    </row>
    <row r="31" spans="1:8" x14ac:dyDescent="0.3">
      <c r="A31" s="8">
        <f t="shared" si="3"/>
        <v>27</v>
      </c>
      <c r="B31" s="15">
        <f t="shared" si="4"/>
        <v>45658.25649286832</v>
      </c>
      <c r="C31" s="14">
        <f t="shared" si="0"/>
        <v>4692.3251704146305</v>
      </c>
      <c r="D31" s="15">
        <f t="shared" si="1"/>
        <v>228.29128246434161</v>
      </c>
      <c r="E31" s="15">
        <f t="shared" si="5"/>
        <v>4464.0338879502888</v>
      </c>
      <c r="F31" s="15">
        <f t="shared" si="6"/>
        <v>41194.222604918032</v>
      </c>
      <c r="G31" s="16">
        <f t="shared" si="2"/>
        <v>0.70243773355110894</v>
      </c>
      <c r="H31" s="17">
        <f t="shared" si="7"/>
        <v>0.10777057274728739</v>
      </c>
    </row>
    <row r="32" spans="1:8" x14ac:dyDescent="0.3">
      <c r="A32" s="8">
        <f t="shared" si="3"/>
        <v>28</v>
      </c>
      <c r="B32" s="15">
        <f t="shared" si="4"/>
        <v>41194.222604918032</v>
      </c>
      <c r="C32" s="14">
        <f t="shared" si="0"/>
        <v>4692.3251704146305</v>
      </c>
      <c r="D32" s="15">
        <f t="shared" si="1"/>
        <v>205.97111302459015</v>
      </c>
      <c r="E32" s="15">
        <f t="shared" si="5"/>
        <v>4486.35405739004</v>
      </c>
      <c r="F32" s="15">
        <f t="shared" si="6"/>
        <v>36707.868547527993</v>
      </c>
      <c r="G32" s="16">
        <f t="shared" si="2"/>
        <v>0.73484445461518799</v>
      </c>
      <c r="H32" s="17">
        <f t="shared" si="7"/>
        <v>0.11890736063688773</v>
      </c>
    </row>
    <row r="33" spans="1:8" x14ac:dyDescent="0.3">
      <c r="A33" s="8">
        <f t="shared" si="3"/>
        <v>29</v>
      </c>
      <c r="B33" s="15">
        <f t="shared" si="4"/>
        <v>36707.868547527993</v>
      </c>
      <c r="C33" s="14">
        <f t="shared" si="0"/>
        <v>4692.3251704146305</v>
      </c>
      <c r="D33" s="15">
        <f t="shared" si="1"/>
        <v>183.53934273763997</v>
      </c>
      <c r="E33" s="15">
        <f t="shared" si="5"/>
        <v>4508.7858276769903</v>
      </c>
      <c r="F33" s="15">
        <f t="shared" si="6"/>
        <v>32199.082719851001</v>
      </c>
      <c r="G33" s="16">
        <f t="shared" si="2"/>
        <v>0.76741320928458745</v>
      </c>
      <c r="H33" s="17">
        <f t="shared" si="7"/>
        <v>0.13282886492957718</v>
      </c>
    </row>
    <row r="34" spans="1:8" x14ac:dyDescent="0.3">
      <c r="A34" s="8">
        <f t="shared" si="3"/>
        <v>30</v>
      </c>
      <c r="B34" s="15">
        <f t="shared" si="4"/>
        <v>32199.082719851001</v>
      </c>
      <c r="C34" s="14">
        <f t="shared" si="0"/>
        <v>4692.3251704146305</v>
      </c>
      <c r="D34" s="15">
        <f t="shared" si="1"/>
        <v>160.99541359925502</v>
      </c>
      <c r="E34" s="15">
        <f t="shared" si="5"/>
        <v>4531.3297568153757</v>
      </c>
      <c r="F34" s="15">
        <f t="shared" si="6"/>
        <v>27667.752963035626</v>
      </c>
      <c r="G34" s="16">
        <f t="shared" si="2"/>
        <v>0.80014480772733387</v>
      </c>
      <c r="H34" s="17">
        <f t="shared" si="7"/>
        <v>0.15072853553749757</v>
      </c>
    </row>
    <row r="35" spans="1:8" x14ac:dyDescent="0.3">
      <c r="A35" s="8">
        <f t="shared" si="3"/>
        <v>31</v>
      </c>
      <c r="B35" s="15">
        <f t="shared" si="4"/>
        <v>27667.752963035626</v>
      </c>
      <c r="C35" s="14">
        <f t="shared" si="0"/>
        <v>4692.3251704146305</v>
      </c>
      <c r="D35" s="15">
        <f t="shared" si="1"/>
        <v>138.33876481517814</v>
      </c>
      <c r="E35" s="15">
        <f t="shared" si="5"/>
        <v>4553.9864055994522</v>
      </c>
      <c r="F35" s="15">
        <f t="shared" si="6"/>
        <v>23113.766557436174</v>
      </c>
      <c r="G35" s="16">
        <f t="shared" si="2"/>
        <v>0.83304006416229404</v>
      </c>
      <c r="H35" s="17">
        <f t="shared" si="7"/>
        <v>0.17459545564410744</v>
      </c>
    </row>
    <row r="36" spans="1:8" x14ac:dyDescent="0.3">
      <c r="A36" s="8">
        <f t="shared" si="3"/>
        <v>32</v>
      </c>
      <c r="B36" s="15">
        <f t="shared" si="4"/>
        <v>23113.766557436174</v>
      </c>
      <c r="C36" s="14">
        <f t="shared" si="0"/>
        <v>4692.3251704146305</v>
      </c>
      <c r="D36" s="15">
        <f t="shared" si="1"/>
        <v>115.56883278718088</v>
      </c>
      <c r="E36" s="15">
        <f t="shared" si="5"/>
        <v>4576.7563376274493</v>
      </c>
      <c r="F36" s="15">
        <f t="shared" si="6"/>
        <v>18537.010219808726</v>
      </c>
      <c r="G36" s="16">
        <f t="shared" si="2"/>
        <v>0.86609979687942906</v>
      </c>
      <c r="H36" s="17">
        <f t="shared" si="7"/>
        <v>0.20800997497549845</v>
      </c>
    </row>
    <row r="37" spans="1:8" x14ac:dyDescent="0.3">
      <c r="A37" s="8">
        <f t="shared" si="3"/>
        <v>33</v>
      </c>
      <c r="B37" s="15">
        <f t="shared" si="4"/>
        <v>18537.010219808726</v>
      </c>
      <c r="C37" s="14">
        <f t="shared" si="0"/>
        <v>4692.3251704146305</v>
      </c>
      <c r="D37" s="15">
        <f t="shared" si="1"/>
        <v>92.685051099043633</v>
      </c>
      <c r="E37" s="15">
        <f t="shared" si="5"/>
        <v>4599.6401193155871</v>
      </c>
      <c r="F37" s="15">
        <f t="shared" si="6"/>
        <v>13937.370100493139</v>
      </c>
      <c r="G37" s="16">
        <f t="shared" si="2"/>
        <v>0.8993248282601497</v>
      </c>
      <c r="H37" s="17">
        <f t="shared" si="7"/>
        <v>0.25813279297868608</v>
      </c>
    </row>
    <row r="38" spans="1:8" x14ac:dyDescent="0.3">
      <c r="A38" s="8">
        <f t="shared" si="3"/>
        <v>34</v>
      </c>
      <c r="B38" s="15">
        <f t="shared" si="4"/>
        <v>13937.370100493139</v>
      </c>
      <c r="C38" s="14">
        <f t="shared" si="0"/>
        <v>4692.3251704146305</v>
      </c>
      <c r="D38" s="15">
        <f t="shared" si="1"/>
        <v>69.686850502465703</v>
      </c>
      <c r="E38" s="15">
        <f t="shared" si="5"/>
        <v>4622.6383199121647</v>
      </c>
      <c r="F38" s="15">
        <f t="shared" si="6"/>
        <v>9314.7317805809744</v>
      </c>
      <c r="G38" s="16">
        <f t="shared" si="2"/>
        <v>0.93271598479777396</v>
      </c>
      <c r="H38" s="17">
        <f t="shared" si="7"/>
        <v>0.34167220835648215</v>
      </c>
    </row>
    <row r="39" spans="1:8" x14ac:dyDescent="0.3">
      <c r="A39" s="8">
        <f t="shared" si="3"/>
        <v>35</v>
      </c>
      <c r="B39" s="15">
        <f t="shared" si="4"/>
        <v>9314.7317805809744</v>
      </c>
      <c r="C39" s="14">
        <f t="shared" si="0"/>
        <v>4692.3251704146305</v>
      </c>
      <c r="D39" s="15">
        <f t="shared" si="1"/>
        <v>46.573658902904874</v>
      </c>
      <c r="E39" s="15">
        <f t="shared" si="5"/>
        <v>4645.7515115117258</v>
      </c>
      <c r="F39" s="15">
        <f t="shared" si="6"/>
        <v>4668.9802690692486</v>
      </c>
      <c r="G39" s="16">
        <f t="shared" si="2"/>
        <v>0.96627409711808621</v>
      </c>
      <c r="H39" s="17">
        <f t="shared" si="7"/>
        <v>0.50875311720698446</v>
      </c>
    </row>
    <row r="40" spans="1:8" x14ac:dyDescent="0.3">
      <c r="A40" s="8">
        <f t="shared" si="3"/>
        <v>36</v>
      </c>
      <c r="B40" s="15">
        <f t="shared" si="4"/>
        <v>4668.9802690692486</v>
      </c>
      <c r="C40" s="14">
        <f t="shared" si="0"/>
        <v>4692.3251704146305</v>
      </c>
      <c r="D40" s="15">
        <f t="shared" si="1"/>
        <v>23.344901345346244</v>
      </c>
      <c r="E40" s="15">
        <f t="shared" si="5"/>
        <v>4668.9802690692841</v>
      </c>
      <c r="F40" s="15">
        <f t="shared" si="6"/>
        <v>-3.5470293369144201E-11</v>
      </c>
      <c r="G40" s="16">
        <f t="shared" si="2"/>
        <v>1.0000000000000002</v>
      </c>
      <c r="H40" s="17">
        <f t="shared" si="7"/>
        <v>1.0100000000000078</v>
      </c>
    </row>
    <row r="41" spans="1:8" x14ac:dyDescent="0.3">
      <c r="A41" s="8" t="str">
        <f t="shared" si="3"/>
        <v/>
      </c>
      <c r="B41" s="15" t="str">
        <f t="shared" si="4"/>
        <v/>
      </c>
      <c r="C41" s="14" t="str">
        <f t="shared" si="0"/>
        <v/>
      </c>
      <c r="D41" s="15" t="str">
        <f t="shared" si="1"/>
        <v/>
      </c>
      <c r="E41" s="15" t="str">
        <f t="shared" si="5"/>
        <v/>
      </c>
      <c r="F41" s="15" t="str">
        <f t="shared" si="6"/>
        <v/>
      </c>
      <c r="G41" s="16" t="str">
        <f t="shared" si="2"/>
        <v/>
      </c>
      <c r="H41" s="17" t="str">
        <f t="shared" si="7"/>
        <v/>
      </c>
    </row>
    <row r="42" spans="1:8" x14ac:dyDescent="0.3">
      <c r="A42" s="8" t="str">
        <f t="shared" si="3"/>
        <v/>
      </c>
      <c r="B42" s="15" t="str">
        <f t="shared" si="4"/>
        <v/>
      </c>
      <c r="C42" s="14" t="str">
        <f t="shared" si="0"/>
        <v/>
      </c>
      <c r="D42" s="15" t="str">
        <f t="shared" si="1"/>
        <v/>
      </c>
      <c r="E42" s="15" t="str">
        <f t="shared" si="5"/>
        <v/>
      </c>
      <c r="F42" s="15" t="str">
        <f t="shared" si="6"/>
        <v/>
      </c>
      <c r="G42" s="16" t="str">
        <f t="shared" si="2"/>
        <v/>
      </c>
      <c r="H42" s="17" t="str">
        <f t="shared" si="7"/>
        <v/>
      </c>
    </row>
    <row r="43" spans="1:8" x14ac:dyDescent="0.3">
      <c r="A43" s="8" t="str">
        <f t="shared" si="3"/>
        <v/>
      </c>
      <c r="B43" s="15" t="str">
        <f t="shared" si="4"/>
        <v/>
      </c>
      <c r="C43" s="14" t="str">
        <f t="shared" si="0"/>
        <v/>
      </c>
      <c r="D43" s="15" t="str">
        <f t="shared" si="1"/>
        <v/>
      </c>
      <c r="E43" s="15" t="str">
        <f t="shared" si="5"/>
        <v/>
      </c>
      <c r="F43" s="15" t="str">
        <f t="shared" si="6"/>
        <v/>
      </c>
      <c r="G43" s="16" t="str">
        <f t="shared" si="2"/>
        <v/>
      </c>
      <c r="H43" s="17" t="str">
        <f t="shared" si="7"/>
        <v/>
      </c>
    </row>
    <row r="44" spans="1:8" x14ac:dyDescent="0.3">
      <c r="A44" s="8" t="str">
        <f t="shared" si="3"/>
        <v/>
      </c>
      <c r="B44" s="15" t="str">
        <f t="shared" si="4"/>
        <v/>
      </c>
      <c r="C44" s="14" t="str">
        <f t="shared" si="0"/>
        <v/>
      </c>
      <c r="D44" s="15" t="str">
        <f t="shared" si="1"/>
        <v/>
      </c>
      <c r="E44" s="15" t="str">
        <f t="shared" si="5"/>
        <v/>
      </c>
      <c r="F44" s="15" t="str">
        <f t="shared" si="6"/>
        <v/>
      </c>
      <c r="G44" s="16" t="str">
        <f t="shared" si="2"/>
        <v/>
      </c>
      <c r="H44" s="17" t="str">
        <f t="shared" si="7"/>
        <v/>
      </c>
    </row>
    <row r="45" spans="1:8" x14ac:dyDescent="0.3">
      <c r="A45" s="8" t="str">
        <f t="shared" si="3"/>
        <v/>
      </c>
      <c r="B45" s="15" t="str">
        <f t="shared" si="4"/>
        <v/>
      </c>
      <c r="C45" s="14" t="str">
        <f t="shared" si="0"/>
        <v/>
      </c>
      <c r="D45" s="15" t="str">
        <f t="shared" si="1"/>
        <v/>
      </c>
      <c r="E45" s="15" t="str">
        <f t="shared" si="5"/>
        <v/>
      </c>
      <c r="F45" s="15" t="str">
        <f t="shared" si="6"/>
        <v/>
      </c>
      <c r="G45" s="16" t="str">
        <f t="shared" si="2"/>
        <v/>
      </c>
      <c r="H45" s="17" t="str">
        <f t="shared" si="7"/>
        <v/>
      </c>
    </row>
    <row r="46" spans="1:8" x14ac:dyDescent="0.3">
      <c r="A46" s="8" t="str">
        <f t="shared" si="3"/>
        <v/>
      </c>
      <c r="B46" s="15" t="str">
        <f t="shared" si="4"/>
        <v/>
      </c>
      <c r="C46" s="14" t="str">
        <f t="shared" si="0"/>
        <v/>
      </c>
      <c r="D46" s="15" t="str">
        <f t="shared" si="1"/>
        <v/>
      </c>
      <c r="E46" s="15" t="str">
        <f t="shared" si="5"/>
        <v/>
      </c>
      <c r="F46" s="15" t="str">
        <f t="shared" si="6"/>
        <v/>
      </c>
      <c r="G46" s="16" t="str">
        <f t="shared" si="2"/>
        <v/>
      </c>
      <c r="H46" s="17" t="str">
        <f t="shared" si="7"/>
        <v/>
      </c>
    </row>
    <row r="47" spans="1:8" x14ac:dyDescent="0.3">
      <c r="A47" s="8" t="str">
        <f t="shared" si="3"/>
        <v/>
      </c>
      <c r="B47" s="15" t="str">
        <f t="shared" si="4"/>
        <v/>
      </c>
      <c r="C47" s="14" t="str">
        <f t="shared" si="0"/>
        <v/>
      </c>
      <c r="D47" s="15" t="str">
        <f t="shared" si="1"/>
        <v/>
      </c>
      <c r="E47" s="15" t="str">
        <f t="shared" si="5"/>
        <v/>
      </c>
      <c r="F47" s="15" t="str">
        <f t="shared" si="6"/>
        <v/>
      </c>
      <c r="G47" s="16" t="str">
        <f t="shared" si="2"/>
        <v/>
      </c>
      <c r="H47" s="17" t="str">
        <f t="shared" si="7"/>
        <v/>
      </c>
    </row>
    <row r="48" spans="1:8" x14ac:dyDescent="0.3">
      <c r="A48" s="8" t="str">
        <f t="shared" si="3"/>
        <v/>
      </c>
      <c r="B48" s="15" t="str">
        <f t="shared" si="4"/>
        <v/>
      </c>
      <c r="C48" s="14" t="str">
        <f t="shared" si="0"/>
        <v/>
      </c>
      <c r="D48" s="15" t="str">
        <f t="shared" si="1"/>
        <v/>
      </c>
      <c r="E48" s="15" t="str">
        <f t="shared" si="5"/>
        <v/>
      </c>
      <c r="F48" s="15" t="str">
        <f t="shared" si="6"/>
        <v/>
      </c>
      <c r="G48" s="16" t="str">
        <f t="shared" si="2"/>
        <v/>
      </c>
      <c r="H48" s="17" t="str">
        <f t="shared" si="7"/>
        <v/>
      </c>
    </row>
    <row r="49" spans="1:8" x14ac:dyDescent="0.3">
      <c r="A49" s="8" t="str">
        <f t="shared" si="3"/>
        <v/>
      </c>
      <c r="B49" s="15" t="str">
        <f t="shared" si="4"/>
        <v/>
      </c>
      <c r="C49" s="14" t="str">
        <f t="shared" si="0"/>
        <v/>
      </c>
      <c r="D49" s="15" t="str">
        <f t="shared" si="1"/>
        <v/>
      </c>
      <c r="E49" s="15" t="str">
        <f t="shared" si="5"/>
        <v/>
      </c>
      <c r="F49" s="15" t="str">
        <f t="shared" si="6"/>
        <v/>
      </c>
      <c r="G49" s="16" t="str">
        <f t="shared" si="2"/>
        <v/>
      </c>
      <c r="H49" s="17" t="str">
        <f t="shared" si="7"/>
        <v/>
      </c>
    </row>
    <row r="50" spans="1:8" x14ac:dyDescent="0.3">
      <c r="A50" s="8" t="str">
        <f t="shared" si="3"/>
        <v/>
      </c>
      <c r="B50" s="15" t="str">
        <f t="shared" si="4"/>
        <v/>
      </c>
      <c r="C50" s="14" t="str">
        <f t="shared" si="0"/>
        <v/>
      </c>
      <c r="D50" s="15" t="str">
        <f t="shared" si="1"/>
        <v/>
      </c>
      <c r="E50" s="15" t="str">
        <f t="shared" si="5"/>
        <v/>
      </c>
      <c r="F50" s="15" t="str">
        <f t="shared" si="6"/>
        <v/>
      </c>
      <c r="G50" s="16" t="str">
        <f t="shared" si="2"/>
        <v/>
      </c>
      <c r="H50" s="17" t="str">
        <f t="shared" si="7"/>
        <v/>
      </c>
    </row>
    <row r="51" spans="1:8" x14ac:dyDescent="0.3">
      <c r="A51" s="8" t="str">
        <f t="shared" si="3"/>
        <v/>
      </c>
      <c r="B51" s="15" t="str">
        <f t="shared" si="4"/>
        <v/>
      </c>
      <c r="C51" s="14" t="str">
        <f t="shared" si="0"/>
        <v/>
      </c>
      <c r="D51" s="15" t="str">
        <f t="shared" si="1"/>
        <v/>
      </c>
      <c r="E51" s="15" t="str">
        <f t="shared" si="5"/>
        <v/>
      </c>
      <c r="F51" s="15" t="str">
        <f t="shared" si="6"/>
        <v/>
      </c>
      <c r="G51" s="16" t="str">
        <f t="shared" si="2"/>
        <v/>
      </c>
      <c r="H51" s="17" t="str">
        <f t="shared" si="7"/>
        <v/>
      </c>
    </row>
    <row r="52" spans="1:8" x14ac:dyDescent="0.3">
      <c r="A52" s="8" t="str">
        <f t="shared" si="3"/>
        <v/>
      </c>
      <c r="B52" s="15" t="str">
        <f t="shared" si="4"/>
        <v/>
      </c>
      <c r="C52" s="14" t="str">
        <f t="shared" si="0"/>
        <v/>
      </c>
      <c r="D52" s="15" t="str">
        <f t="shared" si="1"/>
        <v/>
      </c>
      <c r="E52" s="15" t="str">
        <f t="shared" si="5"/>
        <v/>
      </c>
      <c r="F52" s="15" t="str">
        <f t="shared" si="6"/>
        <v/>
      </c>
      <c r="G52" s="16" t="str">
        <f t="shared" si="2"/>
        <v/>
      </c>
      <c r="H52" s="17" t="str">
        <f t="shared" si="7"/>
        <v/>
      </c>
    </row>
  </sheetData>
  <sheetProtection algorithmName="SHA-512" hashValue="CMoRwczyWDwzQl3nCsjS/Pz7bepFuVB60Vd0diC6BsGmKw53K7MRotYfoC3IWvZZwJJE8k/Z8CzmNUAZjBofiA==" saltValue="/36gadGCpooRAr39cRG7+Q==" spinCount="100000" sheet="1" selectLockedCells="1"/>
  <mergeCells count="6">
    <mergeCell ref="H3:H4"/>
    <mergeCell ref="C3:C4"/>
    <mergeCell ref="B3:B4"/>
    <mergeCell ref="A3:A4"/>
    <mergeCell ref="F3:F4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05C9-CF8A-4686-8BB3-DCEF215EF24C}">
  <sheetPr codeName="Hoja4"/>
  <dimension ref="A1:B7"/>
  <sheetViews>
    <sheetView showGridLines="0" showRowColHeaders="0" zoomScale="120" zoomScaleNormal="120" workbookViewId="0">
      <pane ySplit="2" topLeftCell="A3" activePane="bottomLeft" state="frozen"/>
      <selection pane="bottomLeft" activeCell="B3" sqref="B3"/>
    </sheetView>
  </sheetViews>
  <sheetFormatPr baseColWidth="10" defaultRowHeight="14.4" x14ac:dyDescent="0.3"/>
  <cols>
    <col min="1" max="1" width="35.6640625" customWidth="1"/>
    <col min="2" max="2" width="8.6640625" customWidth="1"/>
  </cols>
  <sheetData>
    <row r="1" spans="1:2" ht="15.6" x14ac:dyDescent="0.3">
      <c r="A1" s="2" t="s">
        <v>17</v>
      </c>
      <c r="B1" s="20" t="str">
        <f>+Parámetros!D1</f>
        <v>ver 8.4</v>
      </c>
    </row>
    <row r="2" spans="1:2" x14ac:dyDescent="0.3">
      <c r="A2" s="24" t="s">
        <v>9</v>
      </c>
      <c r="B2" s="25" t="s">
        <v>10</v>
      </c>
    </row>
    <row r="3" spans="1:2" x14ac:dyDescent="0.3">
      <c r="A3" s="6" t="s">
        <v>19</v>
      </c>
      <c r="B3" s="29">
        <v>0.06</v>
      </c>
    </row>
    <row r="4" spans="1:2" x14ac:dyDescent="0.3">
      <c r="A4" s="6" t="s">
        <v>20</v>
      </c>
      <c r="B4" s="29">
        <v>7.0000000000000007E-2</v>
      </c>
    </row>
    <row r="5" spans="1:2" x14ac:dyDescent="0.3">
      <c r="A5" s="6" t="s">
        <v>21</v>
      </c>
      <c r="B5" s="29">
        <v>0.11</v>
      </c>
    </row>
    <row r="6" spans="1:2" x14ac:dyDescent="0.3">
      <c r="A6" s="6" t="s">
        <v>22</v>
      </c>
      <c r="B6" s="29">
        <v>0.12</v>
      </c>
    </row>
    <row r="7" spans="1:2" x14ac:dyDescent="0.3">
      <c r="A7" s="6" t="s">
        <v>23</v>
      </c>
      <c r="B7" s="29">
        <v>0</v>
      </c>
    </row>
  </sheetData>
  <sheetProtection algorithmName="SHA-512" hashValue="44vGIOuubS4zJY7TH/innacm8oTLCkkMHnafDvZIE0hDbJCLL9nW2M0wkyUHBvyuDX63R0rqMVQNOJcGkE4mmw==" saltValue="IFDPIEIsqTkViknRoQcQ0A==" spinCount="100000" sheet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Parámetros</vt:lpstr>
      <vt:lpstr>Máquinas</vt:lpstr>
      <vt:lpstr>Tabla</vt:lpstr>
      <vt:lpstr>Configuración</vt:lpstr>
      <vt:lpstr>APARTIR</vt:lpstr>
      <vt:lpstr>CAMBIO</vt:lpstr>
      <vt:lpstr>CUOTA</vt:lpstr>
      <vt:lpstr>DIVISA</vt:lpstr>
      <vt:lpstr>INTERES</vt:lpstr>
      <vt:lpstr>INVERSION</vt:lpstr>
      <vt:lpstr>MAQUINA</vt:lpstr>
      <vt:lpstr>PERIODOS</vt:lpstr>
      <vt:lpstr>RESCATE</vt:lpstr>
      <vt:lpstr>TASA_CAMBIO</vt:lpstr>
      <vt:lpstr>TASA36MXN</vt:lpstr>
      <vt:lpstr>TASA36USD</vt:lpstr>
      <vt:lpstr>TASA48MXN</vt:lpstr>
      <vt:lpstr>TASA48USD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Padrón</dc:creator>
  <cp:lastModifiedBy>Ronald Padrón</cp:lastModifiedBy>
  <cp:lastPrinted>2021-05-19T17:15:12Z</cp:lastPrinted>
  <dcterms:created xsi:type="dcterms:W3CDTF">2020-08-24T22:37:46Z</dcterms:created>
  <dcterms:modified xsi:type="dcterms:W3CDTF">2021-08-24T20:33:53Z</dcterms:modified>
</cp:coreProperties>
</file>